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Формулы 18(1), 20 и 20(1)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<sst xmlns="http://schemas.openxmlformats.org/spreadsheetml/2006/main" count="67" uniqueCount="64">
  <si>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</si>
  <si>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</si>
  <si>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</si>
  <si>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</si>
  <si>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</si>
  <si>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</si>
  <si>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</si>
  <si>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</si>
  <si>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</si>
  <si>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</si>
  <si>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</si>
  <si>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</si>
  <si>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</si>
  <si>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</si>
  <si>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</si>
  <si>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</si>
  <si>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</si>
  <si>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</si>
  <si>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</si>
  <si>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</si>
  <si>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</si>
  <si>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</si>
  <si>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</si>
  <si>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</si>
  <si>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</si>
  <si>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</si>
  <si>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</si>
  <si>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</si>
  <si>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</si>
  <si>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</si>
  <si>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</si>
  <si>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</si>
  <si>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</si>
  <si>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</si>
  <si>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</si>
  <si>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</si>
  <si>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</si>
  <si>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</si>
  <si>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</si>
  <si>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</si>
  <si>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</si>
  <si>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</si>
  <si>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</si>
  <si>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</si>
  <si>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</si>
  <si>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</si>
  <si>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</si>
  <si>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</si>
  <si>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</si>
  <si>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</si>
  <si>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</si>
  <si>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</si>
  <si>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</si>
  <si>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</si>
  <si>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</si>
  <si>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</si>
  <si>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</si>
  <si>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</si>
  <si>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</si>
  <si>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</si>
  <si>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 xml:space="preserve">расчет платы за отопление за январь 2022 года </t>
  </si>
  <si>
    <t>ошибки прибора              5,03 Гкал               потери на наполнение сиситемы           14,026 Гкал</t>
  </si>
  <si>
    <t>183 корп. 2</t>
  </si>
  <si>
    <t>№19011437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</si>
</sst>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/>
    </xf>
    <xf numFmtId="165" fontId="13" fillId="33" borderId="10" xfId="0" applyNumberFormat="1" applyFont="1" applyFill="1" applyBorder="1" applyAlignment="1">
      <alignment/>
    </xf>
    <xf numFmtId="165" fontId="13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E38" sqref="E38:F3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88" t="s">
        <v>0</v>
      </c>
      <c r="B1" s="88"/>
      <c r="C1" s="88"/>
      <c r="D1" s="88"/>
      <c r="E1" s="88"/>
      <c r="F1" s="88"/>
      <c r="G1" s="88"/>
    </row>
    <row r="2" spans="1:7" ht="18.75">
      <c r="A2" s="88" t="s">
        <v>60</v>
      </c>
      <c r="B2" s="88"/>
      <c r="C2" s="88"/>
      <c r="D2" s="88"/>
      <c r="E2" s="88"/>
      <c r="F2" s="88"/>
      <c r="G2" s="88"/>
    </row>
    <row r="3" spans="1:7" ht="18.75">
      <c r="A3" s="88" t="s">
        <v>9</v>
      </c>
      <c r="B3" s="88"/>
      <c r="C3" s="88"/>
      <c r="D3" s="88"/>
      <c r="E3" s="88"/>
      <c r="F3" s="88"/>
      <c r="G3" s="88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3" t="s">
        <v>55</v>
      </c>
      <c r="B5" s="28" t="s">
        <v>35</v>
      </c>
      <c r="C5" s="18" t="s">
        <v>5</v>
      </c>
      <c r="D5" s="18" t="s">
        <v>4</v>
      </c>
      <c r="E5" s="26" t="s">
        <v>29</v>
      </c>
      <c r="F5" s="27" t="s">
        <v>7</v>
      </c>
      <c r="G5" s="18" t="s">
        <v>36</v>
      </c>
      <c r="H5" s="68" t="s">
        <v>59</v>
      </c>
    </row>
    <row r="6" spans="1:8" ht="19.5" customHeight="1">
      <c r="A6" s="35" t="s">
        <v>30</v>
      </c>
      <c r="B6" s="36" t="s">
        <v>31</v>
      </c>
      <c r="C6" s="37">
        <v>11.567</v>
      </c>
      <c r="D6" s="37">
        <v>13.165</v>
      </c>
      <c r="E6" s="38">
        <f aca="true" t="shared" si="0" ref="E6:E14">D6-C6</f>
        <v>1.597999999999999</v>
      </c>
      <c r="F6" s="37"/>
      <c r="G6" s="51">
        <v>79.7</v>
      </c>
      <c r="H6" s="69">
        <f>E6*F21/G6+E38</f>
        <v>71.30752691816033</v>
      </c>
    </row>
    <row r="7" spans="1:8" ht="19.5" customHeight="1">
      <c r="A7" s="35" t="s">
        <v>57</v>
      </c>
      <c r="B7" s="36" t="s">
        <v>58</v>
      </c>
      <c r="C7" s="37">
        <v>17</v>
      </c>
      <c r="D7" s="37">
        <v>19</v>
      </c>
      <c r="E7" s="38">
        <f t="shared" si="0"/>
        <v>2</v>
      </c>
      <c r="F7" s="37"/>
      <c r="G7" s="51">
        <v>106</v>
      </c>
      <c r="H7" s="69">
        <f>E7*F21/G7+E38</f>
        <v>68.37978096991105</v>
      </c>
    </row>
    <row r="8" spans="1:8" ht="19.5" customHeight="1">
      <c r="A8" s="35" t="s">
        <v>49</v>
      </c>
      <c r="B8" s="36" t="s">
        <v>50</v>
      </c>
      <c r="C8" s="37">
        <v>24.731</v>
      </c>
      <c r="D8" s="37">
        <v>28.01</v>
      </c>
      <c r="E8" s="38">
        <f t="shared" si="0"/>
        <v>3.279</v>
      </c>
      <c r="F8" s="37"/>
      <c r="G8" s="51">
        <v>115.8</v>
      </c>
      <c r="H8" s="69">
        <f>E8*F21/G8+E38</f>
        <v>91.77705455970477</v>
      </c>
    </row>
    <row r="9" spans="1:8" ht="19.5" customHeight="1">
      <c r="A9" s="35" t="s">
        <v>34</v>
      </c>
      <c r="B9" s="36" t="s">
        <v>32</v>
      </c>
      <c r="C9" s="37">
        <v>11.79</v>
      </c>
      <c r="D9" s="37">
        <v>13.508</v>
      </c>
      <c r="E9" s="38">
        <f t="shared" si="0"/>
        <v>1.718</v>
      </c>
      <c r="F9" s="37"/>
      <c r="G9" s="51">
        <v>80.6</v>
      </c>
      <c r="H9" s="71">
        <f>E9*F21/G9+E38</f>
        <v>74.4400321661281</v>
      </c>
    </row>
    <row r="10" spans="1:8" ht="19.5" customHeight="1">
      <c r="A10" s="35" t="s">
        <v>33</v>
      </c>
      <c r="B10" s="36" t="s">
        <v>45</v>
      </c>
      <c r="C10" s="37">
        <v>17</v>
      </c>
      <c r="D10" s="37">
        <v>18.6</v>
      </c>
      <c r="E10" s="38">
        <f t="shared" si="0"/>
        <v>1.6000000000000014</v>
      </c>
      <c r="F10" s="37"/>
      <c r="G10" s="51">
        <v>104</v>
      </c>
      <c r="H10" s="70">
        <f>E10*F21/G10+E38</f>
        <v>59.753749039577265</v>
      </c>
    </row>
    <row r="11" spans="1:8" ht="19.5" customHeight="1">
      <c r="A11" s="35" t="s">
        <v>53</v>
      </c>
      <c r="B11" s="36" t="s">
        <v>54</v>
      </c>
      <c r="C11" s="37">
        <v>19.3</v>
      </c>
      <c r="D11" s="37">
        <v>22.1</v>
      </c>
      <c r="E11" s="38">
        <f t="shared" si="0"/>
        <v>2.8000000000000007</v>
      </c>
      <c r="F11" s="37"/>
      <c r="G11" s="51">
        <v>114.4</v>
      </c>
      <c r="H11" s="69">
        <f>E11*F21/G11+E38</f>
        <v>82.2663854032136</v>
      </c>
    </row>
    <row r="12" spans="1:8" ht="19.5" customHeight="1">
      <c r="A12" s="36" t="s">
        <v>44</v>
      </c>
      <c r="B12" s="36" t="s">
        <v>46</v>
      </c>
      <c r="C12" s="37">
        <v>13.95</v>
      </c>
      <c r="D12" s="37">
        <v>15.355</v>
      </c>
      <c r="E12" s="38">
        <f t="shared" si="0"/>
        <v>1.4050000000000011</v>
      </c>
      <c r="F12" s="37"/>
      <c r="G12" s="51">
        <v>111.8</v>
      </c>
      <c r="H12" s="70">
        <f>E12*F21/G12+E38</f>
        <v>52.776442688951136</v>
      </c>
    </row>
    <row r="13" spans="1:8" ht="19.5" customHeight="1">
      <c r="A13" s="36" t="s">
        <v>62</v>
      </c>
      <c r="B13" s="62" t="s">
        <v>63</v>
      </c>
      <c r="C13" s="37">
        <v>20.278</v>
      </c>
      <c r="D13" s="37">
        <v>22.268</v>
      </c>
      <c r="E13" s="38">
        <f t="shared" si="0"/>
        <v>1.990000000000002</v>
      </c>
      <c r="F13" s="37"/>
      <c r="G13" s="51">
        <v>107.2</v>
      </c>
      <c r="H13" s="70">
        <f>E13*F21/G13+E38</f>
        <v>67.62574078756808</v>
      </c>
    </row>
    <row r="14" spans="1:8" ht="19.5" customHeight="1">
      <c r="A14" s="36" t="s">
        <v>52</v>
      </c>
      <c r="B14" s="62" t="s">
        <v>51</v>
      </c>
      <c r="C14" s="65">
        <v>4.2</v>
      </c>
      <c r="D14" s="65">
        <v>4.65</v>
      </c>
      <c r="E14" s="38">
        <f t="shared" si="0"/>
        <v>0.4500000000000002</v>
      </c>
      <c r="F14" s="37"/>
      <c r="G14" s="51">
        <v>74.4</v>
      </c>
      <c r="H14" s="70">
        <f>E14*F21/G14+E38</f>
        <v>36.63360666985019</v>
      </c>
    </row>
    <row r="15" spans="1:10" ht="19.5" customHeight="1">
      <c r="A15" s="79"/>
      <c r="B15" s="80"/>
      <c r="C15" s="39"/>
      <c r="D15" s="54" t="s">
        <v>38</v>
      </c>
      <c r="E15" s="58">
        <f>SUM(E6:E14)</f>
        <v>16.840000000000003</v>
      </c>
      <c r="F15" s="53" t="s">
        <v>39</v>
      </c>
      <c r="G15" s="52">
        <f>SUM(G6:G14)</f>
        <v>893.9</v>
      </c>
      <c r="H15" s="2"/>
      <c r="J15" s="55"/>
    </row>
    <row r="16" spans="1:7" ht="19.5" customHeight="1">
      <c r="A16" s="31"/>
      <c r="B16" s="31"/>
      <c r="C16" s="32"/>
      <c r="D16" s="32"/>
      <c r="E16" s="32"/>
      <c r="F16" s="29"/>
      <c r="G16" s="30"/>
    </row>
    <row r="17" spans="1:7" ht="19.5" customHeight="1" thickBot="1">
      <c r="A17" s="19"/>
      <c r="B17" s="19"/>
      <c r="C17" s="20"/>
      <c r="D17" s="20"/>
      <c r="E17" s="20"/>
      <c r="F17" s="4"/>
      <c r="G17" s="4"/>
    </row>
    <row r="18" spans="1:7" ht="33" customHeight="1" thickBot="1">
      <c r="A18" s="89" t="s">
        <v>28</v>
      </c>
      <c r="B18" s="90"/>
      <c r="C18" s="93" t="s">
        <v>3</v>
      </c>
      <c r="D18" s="94"/>
      <c r="E18" s="95" t="s">
        <v>10</v>
      </c>
      <c r="F18" s="96"/>
      <c r="G18" s="97" t="s">
        <v>8</v>
      </c>
    </row>
    <row r="19" spans="1:8" ht="30" customHeight="1" thickBot="1">
      <c r="A19" s="91"/>
      <c r="B19" s="92"/>
      <c r="C19" s="14" t="s">
        <v>5</v>
      </c>
      <c r="D19" s="5" t="s">
        <v>4</v>
      </c>
      <c r="E19" s="5" t="s">
        <v>6</v>
      </c>
      <c r="F19" s="6" t="s">
        <v>7</v>
      </c>
      <c r="G19" s="98"/>
      <c r="H19" s="13"/>
    </row>
    <row r="20" spans="1:9" ht="68.25" customHeight="1" thickBot="1">
      <c r="A20" s="81" t="s">
        <v>14</v>
      </c>
      <c r="B20" s="82"/>
      <c r="C20" s="40">
        <v>104123.14</v>
      </c>
      <c r="D20" s="40">
        <v>105201.42</v>
      </c>
      <c r="E20" s="41">
        <f>D20-C20</f>
        <v>1078.2799999999988</v>
      </c>
      <c r="F20" s="42">
        <f>E20+0.18+4.85+14.026</f>
        <v>1097.3359999999989</v>
      </c>
      <c r="G20" s="43" t="s">
        <v>61</v>
      </c>
      <c r="I20" s="17"/>
    </row>
    <row r="21" spans="1:6" ht="19.5" customHeight="1">
      <c r="A21" s="3" t="s">
        <v>15</v>
      </c>
      <c r="B21" s="3"/>
      <c r="C21" s="3"/>
      <c r="D21" s="3"/>
      <c r="E21" s="3"/>
      <c r="F21" s="44">
        <v>2476.39</v>
      </c>
    </row>
    <row r="22" spans="1:6" ht="19.5" customHeight="1">
      <c r="A22" s="3" t="s">
        <v>16</v>
      </c>
      <c r="B22" s="3"/>
      <c r="C22" s="3"/>
      <c r="D22" s="3"/>
      <c r="E22" s="3"/>
      <c r="F22" s="44">
        <v>4.29</v>
      </c>
    </row>
    <row r="23" spans="1:13" ht="18.75" customHeight="1">
      <c r="A23" s="3" t="s">
        <v>21</v>
      </c>
      <c r="B23" s="3"/>
      <c r="C23" s="3"/>
      <c r="D23" s="3"/>
      <c r="E23" s="3"/>
      <c r="F23" s="45">
        <v>0.051</v>
      </c>
      <c r="K23" s="15"/>
      <c r="M23" s="15"/>
    </row>
    <row r="24" spans="1:6" ht="18.75" customHeight="1">
      <c r="A24" s="3" t="s">
        <v>22</v>
      </c>
      <c r="B24" s="3"/>
      <c r="C24" s="3"/>
      <c r="D24" s="3"/>
      <c r="E24" s="3"/>
      <c r="F24" s="45">
        <f>1921+39</f>
        <v>1960</v>
      </c>
    </row>
    <row r="25" spans="1:10" ht="30.75" customHeight="1">
      <c r="A25" s="72" t="s">
        <v>23</v>
      </c>
      <c r="B25" s="72"/>
      <c r="C25" s="72"/>
      <c r="D25" s="72"/>
      <c r="E25" s="72"/>
      <c r="F25" s="44">
        <f>(F24*F23)</f>
        <v>99.96</v>
      </c>
      <c r="H25" s="67"/>
      <c r="I25" s="15"/>
      <c r="J25" s="17"/>
    </row>
    <row r="26" spans="1:8" ht="22.5" customHeight="1">
      <c r="A26" s="72" t="s">
        <v>12</v>
      </c>
      <c r="B26" s="72"/>
      <c r="C26" s="72"/>
      <c r="D26" s="72"/>
      <c r="E26" s="72"/>
      <c r="F26" s="46">
        <v>0</v>
      </c>
      <c r="H26" s="7"/>
    </row>
    <row r="27" spans="1:8" ht="48" customHeight="1">
      <c r="A27" s="76" t="s">
        <v>37</v>
      </c>
      <c r="B27" s="76"/>
      <c r="C27" s="76"/>
      <c r="D27" s="76"/>
      <c r="E27" s="76"/>
      <c r="F27" s="57">
        <f>E15/G15</f>
        <v>0.018838796285938028</v>
      </c>
      <c r="G27" s="49"/>
      <c r="H27" s="67"/>
    </row>
    <row r="28" spans="1:10" ht="51" customHeight="1">
      <c r="A28" s="76" t="s">
        <v>40</v>
      </c>
      <c r="B28" s="76"/>
      <c r="C28" s="76"/>
      <c r="D28" s="76"/>
      <c r="E28" s="76"/>
      <c r="F28" s="64">
        <f>F27*(B38-G15)</f>
        <v>697.9887056717755</v>
      </c>
      <c r="G28" s="49"/>
      <c r="H28" s="7"/>
      <c r="I28" s="17"/>
      <c r="J28" s="56"/>
    </row>
    <row r="29" spans="1:10" ht="32.25" customHeight="1">
      <c r="A29" s="72" t="s">
        <v>47</v>
      </c>
      <c r="B29" s="72"/>
      <c r="C29" s="72"/>
      <c r="D29" s="72"/>
      <c r="E29" s="72"/>
      <c r="F29" s="47">
        <f>F20-F25-E15-F28</f>
        <v>282.5472943282233</v>
      </c>
      <c r="G29" s="34"/>
      <c r="H29" s="50"/>
      <c r="J29" s="21"/>
    </row>
    <row r="30" spans="1:11" ht="32.25" customHeight="1">
      <c r="A30" s="72" t="s">
        <v>18</v>
      </c>
      <c r="B30" s="72"/>
      <c r="C30" s="72"/>
      <c r="D30" s="72"/>
      <c r="E30" s="72"/>
      <c r="F30" s="59">
        <v>28440</v>
      </c>
      <c r="K30" s="17"/>
    </row>
    <row r="31" spans="1:6" ht="32.25" customHeight="1">
      <c r="A31" s="72" t="s">
        <v>19</v>
      </c>
      <c r="B31" s="72"/>
      <c r="C31" s="72"/>
      <c r="D31" s="72"/>
      <c r="E31" s="72"/>
      <c r="F31" s="44">
        <f>F30/F21*F26</f>
        <v>0</v>
      </c>
    </row>
    <row r="32" spans="1:6" ht="32.25" customHeight="1">
      <c r="A32" s="72" t="s">
        <v>41</v>
      </c>
      <c r="B32" s="72"/>
      <c r="C32" s="72"/>
      <c r="D32" s="72"/>
      <c r="E32" s="72"/>
      <c r="F32" s="48">
        <f>F20/(F29+F25+E15+F28)</f>
        <v>1</v>
      </c>
    </row>
    <row r="33" spans="1:7" ht="17.25" customHeight="1">
      <c r="A33" s="77" t="s">
        <v>11</v>
      </c>
      <c r="B33" s="77"/>
      <c r="C33" s="77"/>
      <c r="D33" s="77"/>
      <c r="E33" s="77"/>
      <c r="F33" s="77"/>
      <c r="G33" s="77"/>
    </row>
    <row r="34" spans="1:6" ht="32.25" customHeight="1">
      <c r="A34" s="72" t="s">
        <v>24</v>
      </c>
      <c r="B34" s="78"/>
      <c r="C34" s="78"/>
      <c r="D34" s="78"/>
      <c r="E34" s="78"/>
      <c r="F34" s="66">
        <f>F23*F32</f>
        <v>0.051</v>
      </c>
    </row>
    <row r="35" spans="1:6" ht="32.25" customHeight="1">
      <c r="A35" s="72" t="s">
        <v>27</v>
      </c>
      <c r="B35" s="72"/>
      <c r="C35" s="72"/>
      <c r="D35" s="72"/>
      <c r="E35" s="72"/>
      <c r="F35" s="44">
        <f>3.23*F32*F21*F23</f>
        <v>407.9357246999999</v>
      </c>
    </row>
    <row r="36" ht="27.75" customHeight="1">
      <c r="A36" s="10" t="s">
        <v>42</v>
      </c>
    </row>
    <row r="37" spans="1:8" ht="48" customHeight="1">
      <c r="A37" s="8" t="s">
        <v>13</v>
      </c>
      <c r="B37" s="8" t="s">
        <v>17</v>
      </c>
      <c r="C37" s="16" t="s">
        <v>20</v>
      </c>
      <c r="D37" s="9" t="s">
        <v>2</v>
      </c>
      <c r="E37" s="73" t="s">
        <v>43</v>
      </c>
      <c r="F37" s="74"/>
      <c r="G37" s="22"/>
      <c r="H37" s="23"/>
    </row>
    <row r="38" spans="1:8" ht="17.25" customHeight="1">
      <c r="A38" s="2" t="s">
        <v>1</v>
      </c>
      <c r="B38" s="11">
        <f>37959-14.5</f>
        <v>37944.5</v>
      </c>
      <c r="C38" s="12">
        <f>F29</f>
        <v>282.5472943282233</v>
      </c>
      <c r="D38" s="33">
        <f>F30</f>
        <v>28440</v>
      </c>
      <c r="E38" s="75">
        <f>C38/B38*F21+D38/B38*F22</f>
        <v>21.655441347269537</v>
      </c>
      <c r="F38" s="75"/>
      <c r="G38" s="24"/>
      <c r="H38" s="25"/>
    </row>
    <row r="39" spans="1:6" ht="18.75">
      <c r="A39" s="2" t="s">
        <v>56</v>
      </c>
      <c r="B39" s="60"/>
      <c r="C39" s="61">
        <f>F27</f>
        <v>0.018838796285938028</v>
      </c>
      <c r="D39" s="2"/>
      <c r="E39" s="86">
        <f>C39*F21</f>
        <v>46.65220673453407</v>
      </c>
      <c r="F39" s="87"/>
    </row>
    <row r="40" spans="1:6" ht="18.75">
      <c r="A40" s="83" t="s">
        <v>48</v>
      </c>
      <c r="B40" s="83"/>
      <c r="C40" s="83"/>
      <c r="D40" s="83"/>
      <c r="E40" s="84">
        <f>SUM(E38:F39)</f>
        <v>68.3076480818036</v>
      </c>
      <c r="F40" s="85"/>
    </row>
    <row r="41" spans="1:3" ht="24" customHeight="1">
      <c r="A41" s="3" t="s">
        <v>25</v>
      </c>
      <c r="B41" s="3"/>
      <c r="C41" s="3" t="s">
        <v>26</v>
      </c>
    </row>
  </sheetData>
  <sheetProtection/>
  <mergeCells count="25">
    <mergeCell ref="A40:D40"/>
    <mergeCell ref="E40:F40"/>
    <mergeCell ref="E39:F39"/>
    <mergeCell ref="A1:G1"/>
    <mergeCell ref="A2:G2"/>
    <mergeCell ref="A3:G3"/>
    <mergeCell ref="A18:B19"/>
    <mergeCell ref="C18:D18"/>
    <mergeCell ref="E18:F18"/>
    <mergeCell ref="G18:G19"/>
    <mergeCell ref="A15:B15"/>
    <mergeCell ref="A20:B20"/>
    <mergeCell ref="A25:E25"/>
    <mergeCell ref="A26:E26"/>
    <mergeCell ref="A29:E29"/>
    <mergeCell ref="A30:E30"/>
    <mergeCell ref="A35:E35"/>
    <mergeCell ref="E37:F37"/>
    <mergeCell ref="E38:F38"/>
    <mergeCell ref="A31:E31"/>
    <mergeCell ref="A27:E27"/>
    <mergeCell ref="A28:E28"/>
    <mergeCell ref="A32:E32"/>
    <mergeCell ref="A33:G33"/>
    <mergeCell ref="A34:E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2021-10-26T11:03:21Z</cp:lastPrinted>
  <dcterms:created xsi:type="dcterms:W3CDTF">1996-10-08T23:32:33Z</dcterms:created>
  <dcterms:modified xsi:type="dcterms:W3CDTF">2022-01-28T07:46:55Z</dcterms:modified>
  <cp:category/>
  <cp:version/>
  <cp:contentType/>
  <cp:contentStatus/>
</cp:coreProperties>
</file>